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315" activeTab="0"/>
  </bookViews>
  <sheets>
    <sheet name="Ambank" sheetId="1" r:id="rId1"/>
  </sheets>
  <definedNames/>
  <calcPr fullCalcOnLoad="1"/>
</workbook>
</file>

<file path=xl/sharedStrings.xml><?xml version="1.0" encoding="utf-8"?>
<sst xmlns="http://schemas.openxmlformats.org/spreadsheetml/2006/main" count="295" uniqueCount="48">
  <si>
    <t>Swak Allw.</t>
  </si>
  <si>
    <t>Maximum Salary</t>
  </si>
  <si>
    <t>Starting Salary</t>
  </si>
  <si>
    <t xml:space="preserve"> </t>
  </si>
  <si>
    <t>NON CLERICAL</t>
  </si>
  <si>
    <t>CLERICAL</t>
  </si>
  <si>
    <t>SPECIAL GRADE</t>
  </si>
  <si>
    <t>Amount</t>
  </si>
  <si>
    <t>New basic salary</t>
  </si>
  <si>
    <t>SALARY REVISION</t>
  </si>
  <si>
    <t>New Gross Salary</t>
  </si>
  <si>
    <t>NEW SALARY</t>
  </si>
  <si>
    <t>SALARY CONVERSION</t>
  </si>
  <si>
    <t>Current Salary</t>
  </si>
  <si>
    <t>EXAMPLE</t>
  </si>
  <si>
    <t>EPF</t>
  </si>
  <si>
    <t>Gross</t>
  </si>
  <si>
    <t>Net</t>
  </si>
  <si>
    <t>SALARY STRUCTURE</t>
  </si>
  <si>
    <t>GRADE</t>
  </si>
  <si>
    <t>PRESENT SALARY</t>
  </si>
  <si>
    <t>MIN</t>
  </si>
  <si>
    <t>MAX</t>
  </si>
  <si>
    <t>ANNUAL INCREMENT</t>
  </si>
  <si>
    <t>Arrears are estimates only, Pls note that they WILL be deductions for income tax and levy</t>
  </si>
  <si>
    <t>The Minimum and maximum salary of the salary structure will also increase accordingly</t>
  </si>
  <si>
    <t>OLD</t>
  </si>
  <si>
    <t>NEW</t>
  </si>
  <si>
    <t>INC</t>
  </si>
  <si>
    <t>Old Basic</t>
  </si>
  <si>
    <t>Mths</t>
  </si>
  <si>
    <t>Actual Inc</t>
  </si>
  <si>
    <t>SBEU/AMBANK COLLECTIVE AGREEMENT 2006-2008</t>
  </si>
  <si>
    <t>Additional Annual Increment**</t>
  </si>
  <si>
    <t xml:space="preserve">Cerical </t>
  </si>
  <si>
    <t xml:space="preserve">Old Gross </t>
  </si>
  <si>
    <t>OVERTIME rate per hour</t>
  </si>
  <si>
    <t>ESTIMATED ARREARS</t>
  </si>
  <si>
    <t>To determine additional annual increment- get new increment and less off old increment-</t>
  </si>
  <si>
    <t>Amount will vary depending on the actual salaryincrement each memebr got the past 2 years</t>
  </si>
  <si>
    <t>$0 TO $44</t>
  </si>
  <si>
    <t>$0 TO $93</t>
  </si>
  <si>
    <t>$0 TO $105</t>
  </si>
  <si>
    <t>$0-$140</t>
  </si>
  <si>
    <t>$0-$240</t>
  </si>
  <si>
    <t>$0-$300</t>
  </si>
  <si>
    <t>Total Increase</t>
  </si>
  <si>
    <t>AS AT 31/12/2005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</si>
</sst>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%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0"/>
    </font>
    <font>
      <sz val="10"/>
      <color indexed="10"/>
      <name val="Arial"/>
      <family val="0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0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0" fillId="0" borderId="0" xfId="17" applyFont="1" applyAlignment="1">
      <alignment/>
    </xf>
    <xf numFmtId="0" fontId="1" fillId="0" borderId="1" xfId="0" applyFont="1" applyBorder="1" applyAlignment="1">
      <alignment/>
    </xf>
    <xf numFmtId="44" fontId="0" fillId="0" borderId="2" xfId="17" applyBorder="1" applyAlignment="1">
      <alignment/>
    </xf>
    <xf numFmtId="0" fontId="0" fillId="0" borderId="3" xfId="0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0" fontId="0" fillId="0" borderId="4" xfId="0" applyBorder="1" applyAlignment="1">
      <alignment/>
    </xf>
    <xf numFmtId="44" fontId="0" fillId="0" borderId="5" xfId="17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21" applyNumberForma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2" xfId="0" applyNumberFormat="1" applyBorder="1" applyAlignment="1">
      <alignment/>
    </xf>
    <xf numFmtId="44" fontId="1" fillId="0" borderId="7" xfId="17" applyNumberFormat="1" applyFont="1" applyBorder="1" applyAlignment="1">
      <alignment/>
    </xf>
    <xf numFmtId="44" fontId="0" fillId="0" borderId="2" xfId="17" applyFont="1" applyBorder="1" applyAlignment="1">
      <alignment/>
    </xf>
    <xf numFmtId="44" fontId="0" fillId="0" borderId="5" xfId="17" applyFont="1" applyBorder="1" applyAlignment="1">
      <alignment/>
    </xf>
    <xf numFmtId="0" fontId="0" fillId="0" borderId="7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44" fontId="0" fillId="0" borderId="2" xfId="17" applyNumberFormat="1" applyBorder="1" applyAlignment="1">
      <alignment/>
    </xf>
    <xf numFmtId="44" fontId="0" fillId="0" borderId="8" xfId="17" applyFont="1" applyBorder="1" applyAlignment="1">
      <alignment/>
    </xf>
    <xf numFmtId="44" fontId="0" fillId="0" borderId="0" xfId="17" applyNumberFormat="1" applyBorder="1" applyAlignment="1">
      <alignment/>
    </xf>
    <xf numFmtId="44" fontId="0" fillId="0" borderId="7" xfId="17" applyFont="1" applyBorder="1" applyAlignment="1">
      <alignment/>
    </xf>
    <xf numFmtId="44" fontId="0" fillId="0" borderId="9" xfId="17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3" xfId="17" applyBorder="1" applyAlignment="1">
      <alignment horizontal="center"/>
    </xf>
    <xf numFmtId="44" fontId="0" fillId="0" borderId="8" xfId="17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0" fontId="0" fillId="0" borderId="0" xfId="21" applyNumberFormat="1" applyFont="1" applyAlignment="1">
      <alignment/>
    </xf>
    <xf numFmtId="44" fontId="0" fillId="0" borderId="1" xfId="17" applyBorder="1" applyAlignment="1">
      <alignment/>
    </xf>
    <xf numFmtId="0" fontId="0" fillId="0" borderId="9" xfId="0" applyBorder="1" applyAlignment="1">
      <alignment/>
    </xf>
    <xf numFmtId="44" fontId="0" fillId="0" borderId="3" xfId="17" applyBorder="1" applyAlignment="1">
      <alignment/>
    </xf>
    <xf numFmtId="44" fontId="0" fillId="0" borderId="3" xfId="17" applyFont="1" applyBorder="1" applyAlignment="1">
      <alignment/>
    </xf>
    <xf numFmtId="44" fontId="1" fillId="0" borderId="5" xfId="17" applyNumberFormat="1" applyFont="1" applyBorder="1" applyAlignment="1">
      <alignment/>
    </xf>
    <xf numFmtId="171" fontId="0" fillId="0" borderId="0" xfId="15" applyNumberFormat="1" applyFont="1" applyAlignment="1">
      <alignment/>
    </xf>
    <xf numFmtId="44" fontId="5" fillId="0" borderId="10" xfId="17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4" fontId="6" fillId="0" borderId="0" xfId="17" applyNumberFormat="1" applyFont="1" applyBorder="1" applyAlignment="1">
      <alignment/>
    </xf>
    <xf numFmtId="44" fontId="6" fillId="0" borderId="5" xfId="17" applyNumberFormat="1" applyFont="1" applyBorder="1" applyAlignment="1">
      <alignment/>
    </xf>
    <xf numFmtId="44" fontId="6" fillId="0" borderId="0" xfId="17" applyNumberFormat="1" applyFont="1" applyAlignment="1">
      <alignment/>
    </xf>
    <xf numFmtId="44" fontId="6" fillId="0" borderId="2" xfId="17" applyNumberFormat="1" applyFont="1" applyBorder="1" applyAlignment="1">
      <alignment/>
    </xf>
    <xf numFmtId="44" fontId="1" fillId="0" borderId="4" xfId="17" applyFont="1" applyBorder="1" applyAlignment="1">
      <alignment horizontal="center"/>
    </xf>
    <xf numFmtId="44" fontId="1" fillId="0" borderId="5" xfId="17" applyFont="1" applyBorder="1" applyAlignment="1">
      <alignment horizontal="center"/>
    </xf>
    <xf numFmtId="0" fontId="7" fillId="2" borderId="3" xfId="0" applyFont="1" applyFill="1" applyBorder="1" applyAlignment="1">
      <alignment/>
    </xf>
    <xf numFmtId="44" fontId="7" fillId="2" borderId="0" xfId="17" applyFont="1" applyFill="1" applyBorder="1" applyAlignment="1">
      <alignment/>
    </xf>
    <xf numFmtId="44" fontId="9" fillId="0" borderId="0" xfId="17" applyNumberFormat="1" applyFont="1" applyBorder="1" applyAlignment="1">
      <alignment/>
    </xf>
    <xf numFmtId="44" fontId="12" fillId="2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4" fontId="0" fillId="2" borderId="0" xfId="17" applyFill="1" applyAlignment="1">
      <alignment/>
    </xf>
    <xf numFmtId="0" fontId="1" fillId="2" borderId="7" xfId="0" applyFont="1" applyFill="1" applyBorder="1" applyAlignment="1">
      <alignment horizontal="center"/>
    </xf>
    <xf numFmtId="44" fontId="0" fillId="2" borderId="12" xfId="17" applyFill="1" applyBorder="1" applyAlignment="1">
      <alignment/>
    </xf>
    <xf numFmtId="44" fontId="0" fillId="2" borderId="10" xfId="17" applyFill="1" applyBorder="1" applyAlignment="1">
      <alignment/>
    </xf>
    <xf numFmtId="44" fontId="0" fillId="2" borderId="11" xfId="17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0" xfId="17" applyNumberFormat="1" applyFill="1" applyAlignment="1">
      <alignment/>
    </xf>
    <xf numFmtId="44" fontId="0" fillId="2" borderId="9" xfId="17" applyNumberFormat="1" applyFill="1" applyBorder="1" applyAlignment="1">
      <alignment/>
    </xf>
    <xf numFmtId="44" fontId="0" fillId="2" borderId="8" xfId="17" applyNumberFormat="1" applyFill="1" applyBorder="1" applyAlignment="1">
      <alignment/>
    </xf>
    <xf numFmtId="44" fontId="1" fillId="2" borderId="8" xfId="17" applyNumberFormat="1" applyFont="1" applyFill="1" applyBorder="1" applyAlignment="1">
      <alignment/>
    </xf>
    <xf numFmtId="44" fontId="1" fillId="2" borderId="7" xfId="17" applyNumberFormat="1" applyFont="1" applyFill="1" applyBorder="1" applyAlignment="1">
      <alignment/>
    </xf>
    <xf numFmtId="44" fontId="1" fillId="2" borderId="9" xfId="17" applyNumberFormat="1" applyFont="1" applyFill="1" applyBorder="1" applyAlignment="1">
      <alignment/>
    </xf>
    <xf numFmtId="44" fontId="0" fillId="2" borderId="8" xfId="0" applyNumberFormat="1" applyFill="1" applyBorder="1" applyAlignment="1">
      <alignment/>
    </xf>
    <xf numFmtId="44" fontId="0" fillId="2" borderId="7" xfId="0" applyNumberFormat="1" applyFill="1" applyBorder="1" applyAlignment="1">
      <alignment/>
    </xf>
    <xf numFmtId="44" fontId="0" fillId="2" borderId="0" xfId="0" applyNumberFormat="1" applyFill="1" applyAlignment="1">
      <alignment/>
    </xf>
    <xf numFmtId="44" fontId="0" fillId="2" borderId="9" xfId="0" applyNumberForma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44" fontId="1" fillId="2" borderId="10" xfId="17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4" fontId="1" fillId="2" borderId="3" xfId="17" applyFont="1" applyFill="1" applyBorder="1" applyAlignment="1">
      <alignment horizontal="center"/>
    </xf>
    <xf numFmtId="44" fontId="1" fillId="2" borderId="8" xfId="17" applyFont="1" applyFill="1" applyBorder="1" applyAlignment="1">
      <alignment horizontal="center"/>
    </xf>
    <xf numFmtId="44" fontId="0" fillId="0" borderId="11" xfId="17" applyFont="1" applyBorder="1" applyAlignment="1">
      <alignment/>
    </xf>
    <xf numFmtId="0" fontId="6" fillId="0" borderId="0" xfId="0" applyFont="1" applyAlignment="1">
      <alignment/>
    </xf>
    <xf numFmtId="10" fontId="1" fillId="0" borderId="1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5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44" fontId="1" fillId="2" borderId="10" xfId="0" applyNumberFormat="1" applyFont="1" applyFill="1" applyBorder="1" applyAlignment="1">
      <alignment/>
    </xf>
    <xf numFmtId="44" fontId="11" fillId="2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3" fontId="1" fillId="2" borderId="10" xfId="15" applyFont="1" applyFill="1" applyBorder="1" applyAlignment="1">
      <alignment/>
    </xf>
    <xf numFmtId="10" fontId="1" fillId="2" borderId="10" xfId="21" applyNumberFormat="1" applyFont="1" applyFill="1" applyBorder="1" applyAlignment="1">
      <alignment/>
    </xf>
    <xf numFmtId="44" fontId="1" fillId="2" borderId="10" xfId="17" applyFont="1" applyFill="1" applyBorder="1" applyAlignment="1">
      <alignment/>
    </xf>
    <xf numFmtId="0" fontId="1" fillId="0" borderId="2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1" fillId="0" borderId="2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44" fontId="0" fillId="0" borderId="1" xfId="17" applyFont="1" applyBorder="1" applyAlignment="1">
      <alignment/>
    </xf>
    <xf numFmtId="43" fontId="7" fillId="2" borderId="3" xfId="15" applyFont="1" applyFill="1" applyBorder="1" applyAlignment="1">
      <alignment/>
    </xf>
    <xf numFmtId="0" fontId="1" fillId="0" borderId="5" xfId="0" applyFont="1" applyBorder="1" applyAlignment="1">
      <alignment/>
    </xf>
    <xf numFmtId="44" fontId="0" fillId="0" borderId="4" xfId="17" applyFont="1" applyBorder="1" applyAlignment="1">
      <alignment/>
    </xf>
    <xf numFmtId="44" fontId="0" fillId="0" borderId="4" xfId="17" applyBorder="1" applyAlignment="1">
      <alignment/>
    </xf>
    <xf numFmtId="44" fontId="7" fillId="2" borderId="8" xfId="17" applyFont="1" applyFill="1" applyBorder="1" applyAlignment="1">
      <alignment/>
    </xf>
    <xf numFmtId="44" fontId="1" fillId="0" borderId="4" xfId="17" applyFont="1" applyBorder="1" applyAlignment="1">
      <alignment/>
    </xf>
    <xf numFmtId="44" fontId="1" fillId="2" borderId="0" xfId="17" applyFont="1" applyFill="1" applyBorder="1" applyAlignment="1">
      <alignment/>
    </xf>
    <xf numFmtId="44" fontId="11" fillId="2" borderId="0" xfId="17" applyFont="1" applyFill="1" applyBorder="1" applyAlignment="1">
      <alignment/>
    </xf>
    <xf numFmtId="44" fontId="0" fillId="0" borderId="1" xfId="0" applyNumberFormat="1" applyBorder="1" applyAlignment="1">
      <alignment/>
    </xf>
    <xf numFmtId="44" fontId="1" fillId="0" borderId="9" xfId="0" applyNumberFormat="1" applyFont="1" applyBorder="1" applyAlignment="1">
      <alignment/>
    </xf>
    <xf numFmtId="44" fontId="0" fillId="0" borderId="3" xfId="0" applyNumberFormat="1" applyBorder="1" applyAlignment="1">
      <alignment/>
    </xf>
    <xf numFmtId="44" fontId="1" fillId="0" borderId="8" xfId="0" applyNumberFormat="1" applyFont="1" applyBorder="1" applyAlignment="1">
      <alignment/>
    </xf>
    <xf numFmtId="44" fontId="15" fillId="0" borderId="8" xfId="0" applyNumberFormat="1" applyFont="1" applyFill="1" applyBorder="1" applyAlignment="1">
      <alignment/>
    </xf>
    <xf numFmtId="44" fontId="1" fillId="0" borderId="7" xfId="0" applyNumberFormat="1" applyFont="1" applyBorder="1" applyAlignment="1">
      <alignment/>
    </xf>
    <xf numFmtId="10" fontId="1" fillId="2" borderId="0" xfId="21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0" fontId="1" fillId="0" borderId="7" xfId="21" applyNumberFormat="1" applyFont="1" applyBorder="1" applyAlignment="1">
      <alignment/>
    </xf>
    <xf numFmtId="44" fontId="0" fillId="2" borderId="0" xfId="0" applyNumberFormat="1" applyFill="1" applyBorder="1" applyAlignment="1">
      <alignment/>
    </xf>
    <xf numFmtId="43" fontId="1" fillId="0" borderId="11" xfId="15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/>
    </xf>
    <xf numFmtId="14" fontId="16" fillId="0" borderId="4" xfId="0" applyNumberFormat="1" applyFont="1" applyBorder="1" applyAlignment="1">
      <alignment horizontal="left"/>
    </xf>
    <xf numFmtId="44" fontId="1" fillId="0" borderId="13" xfId="17" applyFont="1" applyBorder="1" applyAlignment="1">
      <alignment horizontal="center" vertical="center"/>
    </xf>
    <xf numFmtId="44" fontId="1" fillId="0" borderId="15" xfId="17" applyFont="1" applyBorder="1" applyAlignment="1">
      <alignment horizontal="center" vertical="center"/>
    </xf>
    <xf numFmtId="44" fontId="1" fillId="0" borderId="14" xfId="17" applyFont="1" applyBorder="1" applyAlignment="1">
      <alignment horizontal="center" vertical="center"/>
    </xf>
    <xf numFmtId="43" fontId="1" fillId="2" borderId="12" xfId="15" applyFont="1" applyFill="1" applyBorder="1" applyAlignment="1">
      <alignment horizontal="center" vertical="center" wrapText="1"/>
    </xf>
    <xf numFmtId="44" fontId="1" fillId="2" borderId="15" xfId="17" applyFont="1" applyFill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44" fontId="1" fillId="0" borderId="15" xfId="17" applyFont="1" applyBorder="1" applyAlignment="1">
      <alignment horizontal="center" vertical="center" wrapText="1"/>
    </xf>
    <xf numFmtId="44" fontId="1" fillId="2" borderId="14" xfId="17" applyNumberFormat="1" applyFont="1" applyFill="1" applyBorder="1" applyAlignment="1">
      <alignment horizontal="center" vertical="center" wrapText="1"/>
    </xf>
    <xf numFmtId="44" fontId="1" fillId="0" borderId="13" xfId="17" applyNumberFormat="1" applyFont="1" applyBorder="1" applyAlignment="1">
      <alignment horizontal="center" vertical="center" wrapText="1"/>
    </xf>
    <xf numFmtId="44" fontId="1" fillId="0" borderId="14" xfId="17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4" fontId="1" fillId="2" borderId="12" xfId="17" applyFont="1" applyFill="1" applyBorder="1" applyAlignment="1">
      <alignment horizontal="center" vertical="center" wrapText="1"/>
    </xf>
    <xf numFmtId="44" fontId="1" fillId="0" borderId="15" xfId="17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44" fontId="8" fillId="2" borderId="10" xfId="17" applyFont="1" applyFill="1" applyBorder="1" applyAlignment="1" applyProtection="1">
      <alignment/>
      <protection locked="0"/>
    </xf>
    <xf numFmtId="44" fontId="10" fillId="2" borderId="0" xfId="17" applyNumberFormat="1" applyFont="1" applyFill="1" applyBorder="1" applyAlignment="1" applyProtection="1">
      <alignment/>
      <protection locked="0"/>
    </xf>
    <xf numFmtId="44" fontId="10" fillId="2" borderId="0" xfId="17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1.421875" style="0" bestFit="1" customWidth="1"/>
    <col min="3" max="3" width="10.421875" style="0" bestFit="1" customWidth="1"/>
    <col min="4" max="4" width="11.00390625" style="0" bestFit="1" customWidth="1"/>
    <col min="5" max="5" width="11.140625" style="0" customWidth="1"/>
    <col min="6" max="6" width="11.00390625" style="0" customWidth="1"/>
    <col min="7" max="7" width="10.28125" style="0" bestFit="1" customWidth="1"/>
    <col min="8" max="8" width="9.00390625" style="0" customWidth="1"/>
    <col min="10" max="10" width="11.8515625" style="0" customWidth="1"/>
    <col min="11" max="11" width="10.140625" style="0" customWidth="1"/>
    <col min="12" max="12" width="10.421875" style="3" bestFit="1" customWidth="1"/>
    <col min="13" max="13" width="10.28125" style="0" bestFit="1" customWidth="1"/>
    <col min="14" max="14" width="8.57421875" style="0" customWidth="1"/>
    <col min="15" max="15" width="11.28125" style="3" bestFit="1" customWidth="1"/>
    <col min="16" max="16" width="7.28125" style="0" customWidth="1"/>
    <col min="17" max="17" width="12.28125" style="3" customWidth="1"/>
    <col min="18" max="18" width="4.57421875" style="49" customWidth="1"/>
    <col min="19" max="19" width="8.140625" style="39" customWidth="1"/>
    <col min="20" max="20" width="11.28125" style="0" bestFit="1" customWidth="1"/>
    <col min="21" max="21" width="9.7109375" style="0" customWidth="1"/>
    <col min="22" max="22" width="7.7109375" style="2" bestFit="1" customWidth="1"/>
    <col min="23" max="23" width="7.7109375" style="0" bestFit="1" customWidth="1"/>
  </cols>
  <sheetData>
    <row r="2" ht="18">
      <c r="A2" s="38" t="s">
        <v>32</v>
      </c>
    </row>
    <row r="4" ht="15.75">
      <c r="A4" s="20" t="s">
        <v>12</v>
      </c>
    </row>
    <row r="6" spans="1:22" ht="38.25" customHeight="1">
      <c r="A6" s="18"/>
      <c r="B6" s="150" t="s">
        <v>29</v>
      </c>
      <c r="C6" s="151" t="s">
        <v>9</v>
      </c>
      <c r="D6" s="152" t="s">
        <v>7</v>
      </c>
      <c r="E6" s="153" t="s">
        <v>8</v>
      </c>
      <c r="F6" s="154" t="s">
        <v>33</v>
      </c>
      <c r="G6" s="155"/>
      <c r="H6" s="156" t="s">
        <v>0</v>
      </c>
      <c r="I6" s="157"/>
      <c r="J6" s="158" t="s">
        <v>10</v>
      </c>
      <c r="K6" s="159" t="s">
        <v>35</v>
      </c>
      <c r="L6" s="159" t="s">
        <v>46</v>
      </c>
      <c r="M6" s="149" t="s">
        <v>31</v>
      </c>
      <c r="N6" s="146" t="s">
        <v>37</v>
      </c>
      <c r="O6" s="147"/>
      <c r="P6" s="147"/>
      <c r="Q6" s="148"/>
      <c r="R6"/>
      <c r="S6" s="146" t="s">
        <v>36</v>
      </c>
      <c r="T6" s="147"/>
      <c r="U6" s="148"/>
      <c r="V6"/>
    </row>
    <row r="7" spans="2:22" ht="12.75">
      <c r="B7" s="69"/>
      <c r="C7" s="32"/>
      <c r="D7" s="2"/>
      <c r="E7" s="75"/>
      <c r="F7" s="55">
        <v>2006</v>
      </c>
      <c r="G7" s="55">
        <v>2007</v>
      </c>
      <c r="I7" s="2"/>
      <c r="J7" s="72"/>
      <c r="M7" s="109"/>
      <c r="N7" s="39"/>
      <c r="O7"/>
      <c r="R7"/>
      <c r="S7" s="2"/>
      <c r="T7" s="2"/>
      <c r="V7"/>
    </row>
    <row r="8" spans="1:22" ht="12.75">
      <c r="A8" s="5" t="s">
        <v>4</v>
      </c>
      <c r="B8" s="71"/>
      <c r="C8" s="96"/>
      <c r="D8" s="6"/>
      <c r="E8" s="76"/>
      <c r="F8" s="33"/>
      <c r="G8" s="33"/>
      <c r="H8" s="12"/>
      <c r="I8" s="6"/>
      <c r="J8" s="72"/>
      <c r="K8" s="21"/>
      <c r="L8" s="112"/>
      <c r="M8" s="109"/>
      <c r="N8" s="106"/>
      <c r="O8" s="21"/>
      <c r="P8" s="21"/>
      <c r="Q8" s="47"/>
      <c r="R8"/>
      <c r="S8" s="50"/>
      <c r="T8" s="6"/>
      <c r="U8" s="51"/>
      <c r="V8"/>
    </row>
    <row r="9" spans="1:22" ht="12.75">
      <c r="A9" s="7"/>
      <c r="B9" s="72" t="s">
        <v>3</v>
      </c>
      <c r="C9" s="97"/>
      <c r="D9" s="8"/>
      <c r="E9" s="77"/>
      <c r="F9" s="35"/>
      <c r="G9" s="35"/>
      <c r="H9" s="7"/>
      <c r="I9" s="8"/>
      <c r="J9" s="72"/>
      <c r="K9" s="22"/>
      <c r="L9" s="100"/>
      <c r="M9" s="109"/>
      <c r="N9" s="99" t="s">
        <v>30</v>
      </c>
      <c r="O9" s="99" t="s">
        <v>16</v>
      </c>
      <c r="P9" s="99" t="s">
        <v>15</v>
      </c>
      <c r="Q9" s="102" t="s">
        <v>17</v>
      </c>
      <c r="R9"/>
      <c r="S9" s="62" t="s">
        <v>26</v>
      </c>
      <c r="T9" s="63" t="s">
        <v>27</v>
      </c>
      <c r="U9" s="70" t="s">
        <v>28</v>
      </c>
      <c r="V9"/>
    </row>
    <row r="10" spans="1:22" ht="12.75">
      <c r="A10" s="7" t="s">
        <v>2</v>
      </c>
      <c r="B10" s="72">
        <v>662</v>
      </c>
      <c r="C10" s="97">
        <v>0.33</v>
      </c>
      <c r="D10" s="8">
        <f>B10*C10</f>
        <v>218.46</v>
      </c>
      <c r="E10" s="78">
        <f>B10+D10</f>
        <v>880.46</v>
      </c>
      <c r="F10" s="58">
        <v>53</v>
      </c>
      <c r="G10" s="58">
        <v>53</v>
      </c>
      <c r="H10" s="13">
        <v>0.2</v>
      </c>
      <c r="I10" s="8">
        <f>(E10+F10+G10)*H10</f>
        <v>197.29200000000003</v>
      </c>
      <c r="J10" s="111">
        <f>E10+I10+F10+G10</f>
        <v>1183.752</v>
      </c>
      <c r="K10" s="23">
        <f>(B10*22.5%)+B10</f>
        <v>810.95</v>
      </c>
      <c r="L10" s="113">
        <f>J10-K10</f>
        <v>372.8019999999999</v>
      </c>
      <c r="M10" s="110">
        <f>L10/K10%/100</f>
        <v>0.459710216412849</v>
      </c>
      <c r="N10" s="107">
        <v>24</v>
      </c>
      <c r="O10" s="23">
        <f>L10*N10</f>
        <v>8947.247999999998</v>
      </c>
      <c r="P10" s="160">
        <v>0.11</v>
      </c>
      <c r="Q10" s="103">
        <f>O10-(O10*P10)</f>
        <v>7963.050719999998</v>
      </c>
      <c r="R10"/>
      <c r="S10" s="50">
        <f>(K10*12/2028)*1.5</f>
        <v>7.197781065088758</v>
      </c>
      <c r="T10" s="6">
        <f>(J10*12)/2028*1.5</f>
        <v>10.506674556213017</v>
      </c>
      <c r="U10" s="84">
        <f>T10-S10</f>
        <v>3.308893491124259</v>
      </c>
      <c r="V10"/>
    </row>
    <row r="11" spans="1:22" ht="12.75">
      <c r="A11" s="7"/>
      <c r="B11" s="72"/>
      <c r="C11" s="97" t="s">
        <v>3</v>
      </c>
      <c r="D11" s="9" t="s">
        <v>3</v>
      </c>
      <c r="E11" s="78" t="s">
        <v>3</v>
      </c>
      <c r="F11" s="58"/>
      <c r="G11" s="58"/>
      <c r="H11" s="14" t="s">
        <v>3</v>
      </c>
      <c r="I11" s="9" t="s">
        <v>3</v>
      </c>
      <c r="J11" s="111" t="s">
        <v>3</v>
      </c>
      <c r="K11" s="23">
        <f>(B11*22.5%)+B11</f>
        <v>0</v>
      </c>
      <c r="L11" s="113" t="s">
        <v>3</v>
      </c>
      <c r="M11" s="110" t="s">
        <v>3</v>
      </c>
      <c r="N11" s="107" t="s">
        <v>3</v>
      </c>
      <c r="O11" s="23" t="s">
        <v>3</v>
      </c>
      <c r="P11" s="160" t="s">
        <v>3</v>
      </c>
      <c r="Q11" s="103" t="s">
        <v>3</v>
      </c>
      <c r="R11"/>
      <c r="S11" s="52"/>
      <c r="T11" s="9" t="s">
        <v>3</v>
      </c>
      <c r="U11" s="81" t="s">
        <v>3</v>
      </c>
      <c r="V11"/>
    </row>
    <row r="12" spans="1:22" ht="12.75">
      <c r="A12" s="7" t="s">
        <v>1</v>
      </c>
      <c r="B12" s="72">
        <v>1491</v>
      </c>
      <c r="C12" s="97">
        <v>0.33</v>
      </c>
      <c r="D12" s="8">
        <f>B12*C12</f>
        <v>492.03000000000003</v>
      </c>
      <c r="E12" s="78">
        <f>B12+D12</f>
        <v>1983.03</v>
      </c>
      <c r="F12" s="58">
        <v>36</v>
      </c>
      <c r="G12" s="58">
        <v>36</v>
      </c>
      <c r="H12" s="13">
        <v>0.175</v>
      </c>
      <c r="I12" s="8">
        <f>(E12+F12+G12)*H12</f>
        <v>359.63024999999993</v>
      </c>
      <c r="J12" s="111">
        <f>E12+I12+F12+G12</f>
        <v>2414.66025</v>
      </c>
      <c r="K12" s="23">
        <f>(B12*17.5%)+B12</f>
        <v>1751.925</v>
      </c>
      <c r="L12" s="113">
        <f>J12-K12</f>
        <v>662.73525</v>
      </c>
      <c r="M12" s="110">
        <f>L12/K12%/100</f>
        <v>0.3782897384305835</v>
      </c>
      <c r="N12" s="107">
        <v>24</v>
      </c>
      <c r="O12" s="23">
        <f>L12*N12</f>
        <v>15905.645999999999</v>
      </c>
      <c r="P12" s="160">
        <v>0.11</v>
      </c>
      <c r="Q12" s="103">
        <f>O12-(O12*P12)</f>
        <v>14156.02494</v>
      </c>
      <c r="R12"/>
      <c r="S12" s="121">
        <f>(K12*12/2028)*1.5</f>
        <v>15.549630177514793</v>
      </c>
      <c r="T12" s="11">
        <f>(J12*12)/2028*1.5</f>
        <v>21.43189571005917</v>
      </c>
      <c r="U12" s="82">
        <f>T12-S12</f>
        <v>5.882265532544377</v>
      </c>
      <c r="V12"/>
    </row>
    <row r="13" spans="1:22" ht="12.75">
      <c r="A13" s="10"/>
      <c r="B13" s="73"/>
      <c r="C13" s="98" t="s">
        <v>3</v>
      </c>
      <c r="D13" s="29" t="s">
        <v>3</v>
      </c>
      <c r="E13" s="79" t="s">
        <v>3</v>
      </c>
      <c r="F13" s="59"/>
      <c r="G13" s="59"/>
      <c r="H13" s="15" t="s">
        <v>3</v>
      </c>
      <c r="I13" s="29" t="s">
        <v>3</v>
      </c>
      <c r="J13" s="111" t="s">
        <v>3</v>
      </c>
      <c r="K13" s="25" t="s">
        <v>3</v>
      </c>
      <c r="L13" s="101" t="s">
        <v>3</v>
      </c>
      <c r="M13" s="110" t="s">
        <v>3</v>
      </c>
      <c r="N13" s="108" t="s">
        <v>3</v>
      </c>
      <c r="O13" s="25" t="s">
        <v>3</v>
      </c>
      <c r="P13" s="161" t="s">
        <v>3</v>
      </c>
      <c r="Q13" s="103" t="s">
        <v>3</v>
      </c>
      <c r="R13"/>
      <c r="S13" s="53" t="s">
        <v>3</v>
      </c>
      <c r="T13" s="4" t="s">
        <v>3</v>
      </c>
      <c r="U13" s="83" t="s">
        <v>3</v>
      </c>
      <c r="V13"/>
    </row>
    <row r="14" spans="2:22" ht="12.75">
      <c r="B14" s="69"/>
      <c r="C14" s="31" t="s">
        <v>3</v>
      </c>
      <c r="D14" s="9" t="s">
        <v>3</v>
      </c>
      <c r="E14" s="78" t="s">
        <v>3</v>
      </c>
      <c r="F14" s="60"/>
      <c r="G14" s="60"/>
      <c r="H14" s="1" t="s">
        <v>3</v>
      </c>
      <c r="I14" s="9" t="s">
        <v>3</v>
      </c>
      <c r="J14" s="111" t="s">
        <v>3</v>
      </c>
      <c r="K14" s="23" t="s">
        <v>3</v>
      </c>
      <c r="L14" s="114" t="s">
        <v>3</v>
      </c>
      <c r="M14" s="110" t="s">
        <v>3</v>
      </c>
      <c r="N14" s="39" t="s">
        <v>3</v>
      </c>
      <c r="O14" s="23" t="s">
        <v>3</v>
      </c>
      <c r="P14" s="162" t="s">
        <v>3</v>
      </c>
      <c r="Q14" s="103" t="s">
        <v>3</v>
      </c>
      <c r="R14"/>
      <c r="S14" s="53" t="s">
        <v>3</v>
      </c>
      <c r="T14" s="4" t="s">
        <v>3</v>
      </c>
      <c r="U14" s="83" t="s">
        <v>3</v>
      </c>
      <c r="V14"/>
    </row>
    <row r="15" spans="1:22" ht="12.75">
      <c r="A15" s="5" t="s">
        <v>5</v>
      </c>
      <c r="B15" s="71" t="s">
        <v>3</v>
      </c>
      <c r="C15" s="96" t="s">
        <v>3</v>
      </c>
      <c r="D15" s="28" t="s">
        <v>3</v>
      </c>
      <c r="E15" s="80" t="s">
        <v>3</v>
      </c>
      <c r="F15" s="61"/>
      <c r="G15" s="61"/>
      <c r="H15" s="16" t="s">
        <v>3</v>
      </c>
      <c r="I15" s="28" t="s">
        <v>3</v>
      </c>
      <c r="J15" s="111" t="s">
        <v>3</v>
      </c>
      <c r="K15" s="26" t="s">
        <v>3</v>
      </c>
      <c r="L15" s="115" t="s">
        <v>3</v>
      </c>
      <c r="M15" s="110" t="s">
        <v>3</v>
      </c>
      <c r="N15" s="106" t="s">
        <v>3</v>
      </c>
      <c r="O15" s="26" t="s">
        <v>3</v>
      </c>
      <c r="P15" s="163" t="s">
        <v>3</v>
      </c>
      <c r="Q15" s="103" t="s">
        <v>3</v>
      </c>
      <c r="R15"/>
      <c r="S15" s="117" t="s">
        <v>3</v>
      </c>
      <c r="T15" s="28" t="s">
        <v>3</v>
      </c>
      <c r="U15" s="84" t="s">
        <v>3</v>
      </c>
      <c r="V15"/>
    </row>
    <row r="16" spans="1:22" ht="12.75">
      <c r="A16" s="7"/>
      <c r="B16" s="72"/>
      <c r="C16" s="97" t="s">
        <v>3</v>
      </c>
      <c r="D16" s="9" t="s">
        <v>3</v>
      </c>
      <c r="E16" s="78" t="s">
        <v>3</v>
      </c>
      <c r="F16" s="58"/>
      <c r="G16" s="58"/>
      <c r="H16" s="13" t="s">
        <v>3</v>
      </c>
      <c r="I16" s="9" t="s">
        <v>3</v>
      </c>
      <c r="J16" s="111" t="s">
        <v>3</v>
      </c>
      <c r="K16" s="23" t="s">
        <v>3</v>
      </c>
      <c r="L16" s="113" t="s">
        <v>3</v>
      </c>
      <c r="M16" s="110" t="s">
        <v>3</v>
      </c>
      <c r="N16" s="107" t="s">
        <v>3</v>
      </c>
      <c r="O16" s="23" t="s">
        <v>3</v>
      </c>
      <c r="P16" s="160" t="s">
        <v>3</v>
      </c>
      <c r="Q16" s="103" t="s">
        <v>3</v>
      </c>
      <c r="R16"/>
      <c r="S16" s="53" t="s">
        <v>3</v>
      </c>
      <c r="T16" s="9" t="s">
        <v>3</v>
      </c>
      <c r="U16" s="81" t="s">
        <v>3</v>
      </c>
      <c r="V16"/>
    </row>
    <row r="17" spans="1:22" ht="12.75">
      <c r="A17" s="7" t="s">
        <v>2</v>
      </c>
      <c r="B17" s="72">
        <v>995</v>
      </c>
      <c r="C17" s="97">
        <v>0.33</v>
      </c>
      <c r="D17" s="8">
        <f>B17*C17</f>
        <v>328.35</v>
      </c>
      <c r="E17" s="78">
        <f>B17+D17</f>
        <v>1323.35</v>
      </c>
      <c r="F17" s="58">
        <v>69</v>
      </c>
      <c r="G17" s="58">
        <v>69</v>
      </c>
      <c r="H17" s="13">
        <v>0.2</v>
      </c>
      <c r="I17" s="8">
        <f>(E17+F17+G17)*H17</f>
        <v>292.27</v>
      </c>
      <c r="J17" s="111">
        <f>E17+I17+F17+G17</f>
        <v>1753.62</v>
      </c>
      <c r="K17" s="23">
        <f>(B17*20%)+B17</f>
        <v>1194</v>
      </c>
      <c r="L17" s="113">
        <f>J17-K17</f>
        <v>559.6199999999999</v>
      </c>
      <c r="M17" s="110">
        <f>L17/K17%/100</f>
        <v>0.4686934673366834</v>
      </c>
      <c r="N17" s="107">
        <v>24</v>
      </c>
      <c r="O17" s="23">
        <f>L17*N17</f>
        <v>13430.879999999997</v>
      </c>
      <c r="P17" s="160">
        <v>0.11</v>
      </c>
      <c r="Q17" s="103">
        <f>O17-(O17*P17)</f>
        <v>11953.483199999997</v>
      </c>
      <c r="R17"/>
      <c r="S17" s="52">
        <f>(K17*12/2028)*1.5</f>
        <v>10.597633136094675</v>
      </c>
      <c r="T17" s="8">
        <f>(J17*12)/2028*1.5</f>
        <v>15.564674556213017</v>
      </c>
      <c r="U17" s="81">
        <f>T17-S17</f>
        <v>4.967041420118342</v>
      </c>
      <c r="V17"/>
    </row>
    <row r="18" spans="1:22" ht="12.75">
      <c r="A18" s="7"/>
      <c r="B18" s="72"/>
      <c r="C18" s="97" t="s">
        <v>3</v>
      </c>
      <c r="D18" s="9" t="s">
        <v>3</v>
      </c>
      <c r="E18" s="78" t="s">
        <v>3</v>
      </c>
      <c r="F18" s="58"/>
      <c r="G18" s="58"/>
      <c r="H18" s="13" t="s">
        <v>3</v>
      </c>
      <c r="I18" s="9" t="s">
        <v>3</v>
      </c>
      <c r="J18" s="111" t="s">
        <v>3</v>
      </c>
      <c r="K18" s="23" t="s">
        <v>3</v>
      </c>
      <c r="L18" s="113" t="s">
        <v>3</v>
      </c>
      <c r="M18" s="110" t="s">
        <v>3</v>
      </c>
      <c r="N18" s="107" t="s">
        <v>3</v>
      </c>
      <c r="O18" s="23" t="s">
        <v>3</v>
      </c>
      <c r="P18" s="160" t="s">
        <v>3</v>
      </c>
      <c r="Q18" s="103" t="s">
        <v>3</v>
      </c>
      <c r="R18"/>
      <c r="S18" s="53" t="s">
        <v>3</v>
      </c>
      <c r="T18" s="9" t="s">
        <v>3</v>
      </c>
      <c r="U18" s="81" t="s">
        <v>3</v>
      </c>
      <c r="V18"/>
    </row>
    <row r="19" spans="1:22" ht="12.75">
      <c r="A19" s="7" t="s">
        <v>1</v>
      </c>
      <c r="B19" s="72">
        <v>2499</v>
      </c>
      <c r="C19" s="97">
        <v>0.33</v>
      </c>
      <c r="D19" s="8">
        <f>B19*C19</f>
        <v>824.6700000000001</v>
      </c>
      <c r="E19" s="78">
        <f>B19+D19</f>
        <v>3323.67</v>
      </c>
      <c r="F19" s="58">
        <v>27</v>
      </c>
      <c r="G19" s="58">
        <v>27</v>
      </c>
      <c r="H19" s="17">
        <v>0.15</v>
      </c>
      <c r="I19" s="8">
        <f>(E19+F19+G19)*H19</f>
        <v>506.65049999999997</v>
      </c>
      <c r="J19" s="111">
        <f>E19+I19+F19+G19</f>
        <v>3884.3205</v>
      </c>
      <c r="K19" s="23">
        <f>(B19*17.5%)+B19</f>
        <v>2936.325</v>
      </c>
      <c r="L19" s="113">
        <f>J19-K19</f>
        <v>947.9955</v>
      </c>
      <c r="M19" s="110">
        <f>L19/K19%/100</f>
        <v>0.32285101274552375</v>
      </c>
      <c r="N19" s="107">
        <v>24</v>
      </c>
      <c r="O19" s="23">
        <f>L19*N19</f>
        <v>22751.892</v>
      </c>
      <c r="P19" s="160">
        <v>0.11</v>
      </c>
      <c r="Q19" s="103">
        <f>O19-(O19*P19)</f>
        <v>20249.18388</v>
      </c>
      <c r="R19"/>
      <c r="S19" s="52">
        <v>10</v>
      </c>
      <c r="T19" s="8">
        <f>(J19*12)/2028*1.5</f>
        <v>34.476217455621295</v>
      </c>
      <c r="U19" s="81">
        <f>T19-S19</f>
        <v>24.476217455621295</v>
      </c>
      <c r="V19"/>
    </row>
    <row r="20" spans="1:22" ht="12.75">
      <c r="A20" s="10"/>
      <c r="B20" s="73"/>
      <c r="C20" s="98" t="s">
        <v>3</v>
      </c>
      <c r="D20" s="29" t="s">
        <v>3</v>
      </c>
      <c r="E20" s="79" t="s">
        <v>3</v>
      </c>
      <c r="F20" s="59"/>
      <c r="G20" s="59"/>
      <c r="H20" s="10"/>
      <c r="I20" s="29" t="s">
        <v>3</v>
      </c>
      <c r="J20" s="111" t="s">
        <v>3</v>
      </c>
      <c r="K20" s="25" t="s">
        <v>3</v>
      </c>
      <c r="L20" s="101" t="s">
        <v>3</v>
      </c>
      <c r="M20" s="110" t="s">
        <v>3</v>
      </c>
      <c r="N20" s="108" t="s">
        <v>3</v>
      </c>
      <c r="O20" s="25" t="s">
        <v>3</v>
      </c>
      <c r="P20" s="161" t="s">
        <v>3</v>
      </c>
      <c r="Q20" s="103" t="s">
        <v>3</v>
      </c>
      <c r="R20"/>
      <c r="S20" s="120" t="s">
        <v>3</v>
      </c>
      <c r="T20" s="29" t="s">
        <v>3</v>
      </c>
      <c r="U20" s="82" t="s">
        <v>3</v>
      </c>
      <c r="V20"/>
    </row>
    <row r="21" spans="2:22" ht="12.75">
      <c r="B21" s="69"/>
      <c r="C21" s="31" t="s">
        <v>3</v>
      </c>
      <c r="D21" s="9" t="s">
        <v>3</v>
      </c>
      <c r="E21" s="78" t="s">
        <v>3</v>
      </c>
      <c r="F21" s="60"/>
      <c r="G21" s="60"/>
      <c r="I21" s="9" t="s">
        <v>3</v>
      </c>
      <c r="J21" s="111" t="s">
        <v>3</v>
      </c>
      <c r="K21" s="23" t="s">
        <v>3</v>
      </c>
      <c r="L21" s="114" t="s">
        <v>3</v>
      </c>
      <c r="M21" s="110" t="s">
        <v>3</v>
      </c>
      <c r="N21" s="39" t="s">
        <v>3</v>
      </c>
      <c r="O21" s="23" t="s">
        <v>3</v>
      </c>
      <c r="P21" s="162" t="s">
        <v>3</v>
      </c>
      <c r="Q21" s="103" t="s">
        <v>3</v>
      </c>
      <c r="R21"/>
      <c r="S21" s="53" t="s">
        <v>3</v>
      </c>
      <c r="T21" s="4" t="s">
        <v>3</v>
      </c>
      <c r="U21" s="83" t="s">
        <v>3</v>
      </c>
      <c r="V21"/>
    </row>
    <row r="22" spans="1:22" ht="12.75">
      <c r="A22" s="5" t="s">
        <v>6</v>
      </c>
      <c r="B22" s="71" t="s">
        <v>3</v>
      </c>
      <c r="C22" s="96" t="s">
        <v>3</v>
      </c>
      <c r="D22" s="28" t="s">
        <v>3</v>
      </c>
      <c r="E22" s="80" t="s">
        <v>3</v>
      </c>
      <c r="F22" s="61"/>
      <c r="G22" s="61"/>
      <c r="H22" s="12"/>
      <c r="I22" s="28" t="s">
        <v>3</v>
      </c>
      <c r="J22" s="111" t="s">
        <v>3</v>
      </c>
      <c r="K22" s="26" t="s">
        <v>3</v>
      </c>
      <c r="L22" s="115" t="s">
        <v>3</v>
      </c>
      <c r="M22" s="110" t="s">
        <v>3</v>
      </c>
      <c r="N22" s="106" t="s">
        <v>3</v>
      </c>
      <c r="O22" s="26" t="s">
        <v>3</v>
      </c>
      <c r="P22" s="163" t="s">
        <v>3</v>
      </c>
      <c r="Q22" s="103" t="s">
        <v>3</v>
      </c>
      <c r="R22"/>
      <c r="S22" s="117" t="s">
        <v>3</v>
      </c>
      <c r="T22" s="28" t="s">
        <v>3</v>
      </c>
      <c r="U22" s="84" t="s">
        <v>3</v>
      </c>
      <c r="V22"/>
    </row>
    <row r="23" spans="1:22" ht="12.75">
      <c r="A23" s="7"/>
      <c r="B23" s="72"/>
      <c r="C23" s="97" t="s">
        <v>3</v>
      </c>
      <c r="D23" s="9" t="s">
        <v>3</v>
      </c>
      <c r="E23" s="78" t="s">
        <v>3</v>
      </c>
      <c r="F23" s="58"/>
      <c r="G23" s="58"/>
      <c r="H23" s="7"/>
      <c r="I23" s="9" t="s">
        <v>3</v>
      </c>
      <c r="J23" s="111" t="s">
        <v>3</v>
      </c>
      <c r="K23" s="23" t="s">
        <v>3</v>
      </c>
      <c r="L23" s="113" t="s">
        <v>3</v>
      </c>
      <c r="M23" s="110" t="s">
        <v>3</v>
      </c>
      <c r="N23" s="107" t="s">
        <v>3</v>
      </c>
      <c r="O23" s="23" t="s">
        <v>3</v>
      </c>
      <c r="P23" s="160" t="s">
        <v>3</v>
      </c>
      <c r="Q23" s="103" t="s">
        <v>3</v>
      </c>
      <c r="R23"/>
      <c r="S23" s="53" t="s">
        <v>3</v>
      </c>
      <c r="T23" s="9" t="s">
        <v>3</v>
      </c>
      <c r="U23" s="81" t="s">
        <v>3</v>
      </c>
      <c r="V23"/>
    </row>
    <row r="24" spans="1:22" ht="12.75">
      <c r="A24" s="7" t="s">
        <v>2</v>
      </c>
      <c r="B24" s="72">
        <v>1254</v>
      </c>
      <c r="C24" s="97">
        <v>0.33</v>
      </c>
      <c r="D24" s="8">
        <f>B24*C24</f>
        <v>413.82</v>
      </c>
      <c r="E24" s="78">
        <f>B24+D24</f>
        <v>1667.82</v>
      </c>
      <c r="F24" s="58">
        <v>84</v>
      </c>
      <c r="G24" s="58">
        <v>84</v>
      </c>
      <c r="H24" s="13">
        <v>0.175</v>
      </c>
      <c r="I24" s="8">
        <f>(E24+F24+G24)*H24</f>
        <v>321.26849999999996</v>
      </c>
      <c r="J24" s="111">
        <f>E24+I24+F24+G24</f>
        <v>2157.0885</v>
      </c>
      <c r="K24" s="23">
        <f>(B24*20%)+B24</f>
        <v>1504.8</v>
      </c>
      <c r="L24" s="113">
        <f>J24-K24</f>
        <v>652.2884999999999</v>
      </c>
      <c r="M24" s="110">
        <f>L24/K24%/100</f>
        <v>0.433471889952153</v>
      </c>
      <c r="N24" s="107">
        <v>24</v>
      </c>
      <c r="O24" s="23">
        <f>L24*N24</f>
        <v>15654.923999999997</v>
      </c>
      <c r="P24" s="160">
        <v>0.11</v>
      </c>
      <c r="Q24" s="103">
        <f>O24-(O24*P24)</f>
        <v>13932.882359999998</v>
      </c>
      <c r="R24"/>
      <c r="S24" s="52">
        <f>(K24*12/2028)*1.5</f>
        <v>13.356213017751479</v>
      </c>
      <c r="T24" s="8">
        <f>(J24*12)/2028*1.5</f>
        <v>19.14575591715976</v>
      </c>
      <c r="U24" s="81">
        <f>T24-S24</f>
        <v>5.789542899408282</v>
      </c>
      <c r="V24"/>
    </row>
    <row r="25" spans="1:22" ht="12.75">
      <c r="A25" s="7"/>
      <c r="B25" s="72"/>
      <c r="C25" s="97" t="s">
        <v>3</v>
      </c>
      <c r="D25" s="9" t="s">
        <v>3</v>
      </c>
      <c r="E25" s="78" t="s">
        <v>3</v>
      </c>
      <c r="F25" s="58"/>
      <c r="G25" s="58"/>
      <c r="H25" s="7"/>
      <c r="I25" s="9" t="s">
        <v>3</v>
      </c>
      <c r="J25" s="111" t="s">
        <v>3</v>
      </c>
      <c r="K25" s="23" t="s">
        <v>3</v>
      </c>
      <c r="L25" s="113" t="s">
        <v>3</v>
      </c>
      <c r="M25" s="110" t="s">
        <v>3</v>
      </c>
      <c r="N25" s="107" t="s">
        <v>3</v>
      </c>
      <c r="O25" s="23" t="s">
        <v>3</v>
      </c>
      <c r="P25" s="160" t="s">
        <v>3</v>
      </c>
      <c r="Q25" s="103" t="s">
        <v>3</v>
      </c>
      <c r="R25"/>
      <c r="S25" s="53" t="s">
        <v>3</v>
      </c>
      <c r="T25" s="9" t="s">
        <v>3</v>
      </c>
      <c r="U25" s="81" t="s">
        <v>3</v>
      </c>
      <c r="V25"/>
    </row>
    <row r="26" spans="1:22" ht="12.75">
      <c r="A26" s="7" t="s">
        <v>1</v>
      </c>
      <c r="B26" s="72">
        <v>3035</v>
      </c>
      <c r="C26" s="97">
        <v>0.33</v>
      </c>
      <c r="D26" s="8">
        <f>B26*C26</f>
        <v>1001.5500000000001</v>
      </c>
      <c r="E26" s="78">
        <f>B26+D26</f>
        <v>4036.55</v>
      </c>
      <c r="F26" s="58">
        <v>45</v>
      </c>
      <c r="G26" s="58">
        <v>45</v>
      </c>
      <c r="H26" s="13">
        <v>0.15</v>
      </c>
      <c r="I26" s="8">
        <f>(E26+F26+G26)*H26</f>
        <v>618.9825</v>
      </c>
      <c r="J26" s="111">
        <f>E26+I26+F26+G26</f>
        <v>4745.5325</v>
      </c>
      <c r="K26" s="23">
        <f>(B26*15%)+B26</f>
        <v>3490.25</v>
      </c>
      <c r="L26" s="113">
        <f>J26-K26</f>
        <v>1255.2825000000003</v>
      </c>
      <c r="M26" s="110">
        <f>L26/K26%/100</f>
        <v>0.35965403624382214</v>
      </c>
      <c r="N26" s="107">
        <v>24</v>
      </c>
      <c r="O26" s="23">
        <f>L26*N26</f>
        <v>30126.780000000006</v>
      </c>
      <c r="P26" s="160">
        <v>0.11</v>
      </c>
      <c r="Q26" s="103">
        <f>O26-(O26*P26)</f>
        <v>26812.834200000005</v>
      </c>
      <c r="R26"/>
      <c r="S26" s="52">
        <v>10</v>
      </c>
      <c r="T26" s="8">
        <f>(J26*12)/2028*1.5</f>
        <v>42.12011094674556</v>
      </c>
      <c r="U26" s="81">
        <f>T26-S26</f>
        <v>32.12011094674556</v>
      </c>
      <c r="V26"/>
    </row>
    <row r="27" spans="1:22" ht="12.75">
      <c r="A27" s="10"/>
      <c r="B27" s="73"/>
      <c r="C27" s="98" t="s">
        <v>3</v>
      </c>
      <c r="D27" s="29" t="s">
        <v>3</v>
      </c>
      <c r="E27" s="79" t="s">
        <v>3</v>
      </c>
      <c r="F27" s="59"/>
      <c r="G27" s="59"/>
      <c r="H27" s="15"/>
      <c r="I27" s="29" t="s">
        <v>3</v>
      </c>
      <c r="J27" s="111" t="s">
        <v>3</v>
      </c>
      <c r="K27" s="25" t="s">
        <v>3</v>
      </c>
      <c r="L27" s="101"/>
      <c r="M27" s="110" t="s">
        <v>3</v>
      </c>
      <c r="N27" s="108" t="s">
        <v>3</v>
      </c>
      <c r="O27" s="25" t="s">
        <v>3</v>
      </c>
      <c r="P27" s="161" t="s">
        <v>3</v>
      </c>
      <c r="Q27" s="103" t="s">
        <v>3</v>
      </c>
      <c r="R27"/>
      <c r="S27" s="120" t="s">
        <v>3</v>
      </c>
      <c r="T27" s="29" t="s">
        <v>3</v>
      </c>
      <c r="U27" s="82" t="s">
        <v>3</v>
      </c>
      <c r="V27"/>
    </row>
    <row r="28" spans="1:22" ht="12.75">
      <c r="A28" s="22"/>
      <c r="B28" s="74"/>
      <c r="C28" s="31" t="s">
        <v>3</v>
      </c>
      <c r="D28" s="9" t="s">
        <v>3</v>
      </c>
      <c r="E28" s="78" t="s">
        <v>3</v>
      </c>
      <c r="F28" s="58"/>
      <c r="G28" s="58"/>
      <c r="H28" s="13"/>
      <c r="I28" s="9" t="s">
        <v>3</v>
      </c>
      <c r="J28" s="111" t="s">
        <v>3</v>
      </c>
      <c r="K28" s="23" t="s">
        <v>3</v>
      </c>
      <c r="L28" s="113"/>
      <c r="M28" s="110" t="s">
        <v>3</v>
      </c>
      <c r="N28" s="39" t="s">
        <v>3</v>
      </c>
      <c r="O28" s="23" t="s">
        <v>3</v>
      </c>
      <c r="P28" s="162" t="s">
        <v>3</v>
      </c>
      <c r="Q28" s="103" t="s">
        <v>3</v>
      </c>
      <c r="R28"/>
      <c r="S28" s="53" t="s">
        <v>3</v>
      </c>
      <c r="T28" s="4" t="s">
        <v>3</v>
      </c>
      <c r="U28" s="83" t="s">
        <v>3</v>
      </c>
      <c r="V28"/>
    </row>
    <row r="29" spans="1:22" ht="12.75">
      <c r="A29" s="5" t="s">
        <v>14</v>
      </c>
      <c r="B29" s="71"/>
      <c r="C29" s="96" t="s">
        <v>3</v>
      </c>
      <c r="D29" s="28" t="s">
        <v>3</v>
      </c>
      <c r="E29" s="80" t="s">
        <v>3</v>
      </c>
      <c r="F29" s="61"/>
      <c r="G29" s="61"/>
      <c r="H29" s="16"/>
      <c r="I29" s="37" t="s">
        <v>3</v>
      </c>
      <c r="J29" s="124" t="s">
        <v>3</v>
      </c>
      <c r="K29" s="126" t="s">
        <v>3</v>
      </c>
      <c r="L29" s="127"/>
      <c r="M29" s="132" t="s">
        <v>3</v>
      </c>
      <c r="N29" s="133" t="s">
        <v>3</v>
      </c>
      <c r="O29" s="26" t="s">
        <v>3</v>
      </c>
      <c r="P29" s="164" t="s">
        <v>3</v>
      </c>
      <c r="Q29" s="103" t="s">
        <v>3</v>
      </c>
      <c r="R29"/>
      <c r="S29" s="117" t="s">
        <v>3</v>
      </c>
      <c r="T29" s="28" t="s">
        <v>3</v>
      </c>
      <c r="U29" s="84" t="s">
        <v>3</v>
      </c>
      <c r="V29"/>
    </row>
    <row r="30" spans="1:22" ht="12.75">
      <c r="A30" s="7" t="s">
        <v>34</v>
      </c>
      <c r="B30" s="72"/>
      <c r="C30" s="97" t="s">
        <v>3</v>
      </c>
      <c r="D30" s="9" t="s">
        <v>3</v>
      </c>
      <c r="E30" s="78" t="s">
        <v>3</v>
      </c>
      <c r="F30" s="58"/>
      <c r="G30" s="66"/>
      <c r="H30" s="13"/>
      <c r="I30" s="34" t="s">
        <v>3</v>
      </c>
      <c r="J30" s="124" t="s">
        <v>3</v>
      </c>
      <c r="K30" s="128" t="s">
        <v>3</v>
      </c>
      <c r="L30" s="129"/>
      <c r="M30" s="132" t="s">
        <v>3</v>
      </c>
      <c r="N30" s="41" t="s">
        <v>3</v>
      </c>
      <c r="O30" s="23" t="s">
        <v>3</v>
      </c>
      <c r="P30" s="165" t="s">
        <v>3</v>
      </c>
      <c r="Q30" s="103" t="s">
        <v>3</v>
      </c>
      <c r="R30"/>
      <c r="S30" s="53" t="s">
        <v>3</v>
      </c>
      <c r="T30" s="9" t="s">
        <v>3</v>
      </c>
      <c r="U30" s="81" t="s">
        <v>3</v>
      </c>
      <c r="V30"/>
    </row>
    <row r="31" spans="1:21" s="68" customFormat="1" ht="12.75">
      <c r="A31" s="64" t="s">
        <v>13</v>
      </c>
      <c r="B31" s="167">
        <v>1530</v>
      </c>
      <c r="C31" s="97">
        <v>0.33</v>
      </c>
      <c r="D31" s="8">
        <f>B31*C31</f>
        <v>504.90000000000003</v>
      </c>
      <c r="E31" s="78">
        <f>B31+D31</f>
        <v>2034.9</v>
      </c>
      <c r="F31" s="168">
        <v>84</v>
      </c>
      <c r="G31" s="169">
        <v>84</v>
      </c>
      <c r="H31" s="144" t="str">
        <f>IF(E31&lt;623.62,"25%",IF(AND(E31&gt;=623.63,E31&lt;=871.67),"22.5%",IF(AND(E31&gt;=871.68,E31&lt;=1427.06),"20%",IF(AND(E31&gt;=1427.07,E31&lt;=2852.83),"17.5%","15%"))))</f>
        <v>17.5%</v>
      </c>
      <c r="I31" s="122">
        <f>(E31+F31+G31)*H31</f>
        <v>385.5075</v>
      </c>
      <c r="J31" s="125">
        <f>E31+I31+F31+G31</f>
        <v>2588.4075000000003</v>
      </c>
      <c r="K31" s="128">
        <f>IF(B31&lt;623.62,B31*25%,IF(AND(B31&gt;=623.63,B31&lt;=871.67),B31*22.5%,IF(AND(B31&gt;=871.68,B31&lt;=1427.06),B31*20%,IF(AND(B31&gt;=1427.07,B31&lt;=2852.83),B31*17.5%,B31*15%)))+B31)</f>
        <v>1797.75</v>
      </c>
      <c r="L31" s="130">
        <f>J31-K31</f>
        <v>790.6575000000003</v>
      </c>
      <c r="M31" s="132">
        <f>L31/K31%/100</f>
        <v>0.43980392156862763</v>
      </c>
      <c r="N31" s="134">
        <v>24</v>
      </c>
      <c r="O31" s="136">
        <f>L31*N31</f>
        <v>18975.780000000006</v>
      </c>
      <c r="P31" s="166">
        <v>0.11</v>
      </c>
      <c r="Q31" s="104">
        <f>O31-(O31*P31)</f>
        <v>16888.444200000005</v>
      </c>
      <c r="S31" s="118">
        <f>(K31*12/2028)*1.5</f>
        <v>15.956360946745562</v>
      </c>
      <c r="T31" s="65">
        <f>(J31*12)/2028*1.5</f>
        <v>22.97403106508876</v>
      </c>
      <c r="U31" s="67">
        <f>T31-S31</f>
        <v>7.017670118343197</v>
      </c>
    </row>
    <row r="32" spans="1:22" ht="12.75">
      <c r="A32" s="145" t="s">
        <v>47</v>
      </c>
      <c r="B32" s="94" t="s">
        <v>3</v>
      </c>
      <c r="C32" s="98"/>
      <c r="D32" s="11"/>
      <c r="E32" s="27"/>
      <c r="F32" s="54"/>
      <c r="G32" s="54"/>
      <c r="H32" s="15"/>
      <c r="I32" s="36" t="s">
        <v>3</v>
      </c>
      <c r="J32" s="123"/>
      <c r="K32" s="24"/>
      <c r="L32" s="131"/>
      <c r="M32" s="137"/>
      <c r="N32" s="24" t="s">
        <v>3</v>
      </c>
      <c r="O32" s="101" t="s">
        <v>3</v>
      </c>
      <c r="P32" s="135" t="s">
        <v>3</v>
      </c>
      <c r="Q32" s="105"/>
      <c r="R32" s="7"/>
      <c r="S32" s="10"/>
      <c r="T32" s="119"/>
      <c r="U32" s="30"/>
      <c r="V32"/>
    </row>
    <row r="33" spans="2:22" ht="12.75">
      <c r="B33" s="95" t="s">
        <v>3</v>
      </c>
      <c r="R33" s="116"/>
      <c r="S33" s="107"/>
      <c r="T33" s="22"/>
      <c r="V33" s="4" t="s">
        <v>3</v>
      </c>
    </row>
    <row r="34" ht="12.75">
      <c r="V34" s="4" t="s">
        <v>3</v>
      </c>
    </row>
    <row r="35" spans="1:22" ht="15.75">
      <c r="A35" s="19" t="s">
        <v>18</v>
      </c>
      <c r="V35" s="4" t="s">
        <v>3</v>
      </c>
    </row>
    <row r="36" ht="15.75">
      <c r="A36" s="19"/>
    </row>
    <row r="37" spans="1:9" ht="33.75" customHeight="1">
      <c r="A37" s="47" t="s">
        <v>19</v>
      </c>
      <c r="B37" s="138" t="s">
        <v>20</v>
      </c>
      <c r="C37" s="139"/>
      <c r="D37" s="140" t="s">
        <v>11</v>
      </c>
      <c r="E37" s="141"/>
      <c r="F37" s="142" t="s">
        <v>23</v>
      </c>
      <c r="G37" s="143"/>
      <c r="I37" s="3"/>
    </row>
    <row r="38" spans="1:9" ht="12.75">
      <c r="A38" s="45"/>
      <c r="B38" s="7"/>
      <c r="C38" s="40"/>
      <c r="D38" s="88"/>
      <c r="E38" s="89"/>
      <c r="F38" s="57" t="s">
        <v>26</v>
      </c>
      <c r="G38" s="85" t="s">
        <v>27</v>
      </c>
      <c r="I38" s="3" t="s">
        <v>24</v>
      </c>
    </row>
    <row r="39" spans="1:7" ht="12.75">
      <c r="A39" s="45"/>
      <c r="B39" s="41" t="s">
        <v>21</v>
      </c>
      <c r="C39" s="42" t="s">
        <v>22</v>
      </c>
      <c r="D39" s="90" t="s">
        <v>21</v>
      </c>
      <c r="E39" s="91" t="s">
        <v>22</v>
      </c>
      <c r="F39" s="45"/>
      <c r="G39" s="86"/>
    </row>
    <row r="40" spans="1:9" ht="12.75">
      <c r="A40" s="48"/>
      <c r="B40" s="7"/>
      <c r="C40" s="40"/>
      <c r="D40" s="88"/>
      <c r="E40" s="89"/>
      <c r="F40" s="45"/>
      <c r="G40" s="86"/>
      <c r="I40" s="3" t="s">
        <v>25</v>
      </c>
    </row>
    <row r="41" spans="1:7" ht="12.75">
      <c r="A41" s="48" t="s">
        <v>4</v>
      </c>
      <c r="B41" s="43">
        <v>662</v>
      </c>
      <c r="C41" s="44">
        <v>1491</v>
      </c>
      <c r="D41" s="92">
        <v>880</v>
      </c>
      <c r="E41" s="93">
        <v>1983</v>
      </c>
      <c r="F41" s="56" t="s">
        <v>40</v>
      </c>
      <c r="G41" s="87" t="s">
        <v>43</v>
      </c>
    </row>
    <row r="42" spans="1:9" ht="12.75">
      <c r="A42" s="48"/>
      <c r="B42" s="43"/>
      <c r="C42" s="44"/>
      <c r="D42" s="92"/>
      <c r="E42" s="93"/>
      <c r="F42" s="56"/>
      <c r="G42" s="86"/>
      <c r="I42" s="3" t="s">
        <v>38</v>
      </c>
    </row>
    <row r="43" spans="1:9" ht="12.75">
      <c r="A43" s="48" t="s">
        <v>5</v>
      </c>
      <c r="B43" s="43">
        <v>995</v>
      </c>
      <c r="C43" s="44">
        <v>2499</v>
      </c>
      <c r="D43" s="92">
        <v>1323</v>
      </c>
      <c r="E43" s="93">
        <v>3323</v>
      </c>
      <c r="F43" s="56" t="s">
        <v>41</v>
      </c>
      <c r="G43" s="87" t="s">
        <v>44</v>
      </c>
      <c r="I43" s="3" t="s">
        <v>39</v>
      </c>
    </row>
    <row r="44" spans="1:7" ht="12.75">
      <c r="A44" s="48"/>
      <c r="B44" s="43"/>
      <c r="C44" s="44"/>
      <c r="D44" s="92"/>
      <c r="E44" s="93"/>
      <c r="F44" s="56"/>
      <c r="G44" s="86"/>
    </row>
    <row r="45" spans="1:7" ht="12.75">
      <c r="A45" s="48" t="s">
        <v>6</v>
      </c>
      <c r="B45" s="43">
        <v>1254</v>
      </c>
      <c r="C45" s="44">
        <v>3035</v>
      </c>
      <c r="D45" s="92">
        <v>1668</v>
      </c>
      <c r="E45" s="93">
        <v>4036</v>
      </c>
      <c r="F45" s="56" t="s">
        <v>42</v>
      </c>
      <c r="G45" s="87" t="s">
        <v>45</v>
      </c>
    </row>
    <row r="46" spans="1:7" ht="12.75">
      <c r="A46" s="46"/>
      <c r="B46" s="10"/>
      <c r="C46" s="30"/>
      <c r="D46" s="10"/>
      <c r="E46" s="30"/>
      <c r="F46" s="46"/>
      <c r="G46" s="46"/>
    </row>
  </sheetData>
  <sheetProtection sheet="1" objects="1" scenarios="1"/>
  <mergeCells count="7">
    <mergeCell ref="S6:U6"/>
    <mergeCell ref="H6:I6"/>
    <mergeCell ref="N6:Q6"/>
    <mergeCell ref="B37:C37"/>
    <mergeCell ref="D37:E37"/>
    <mergeCell ref="F6:G6"/>
    <mergeCell ref="F37:G37"/>
  </mergeCells>
  <printOptions/>
  <pageMargins left="0.43" right="0.36" top="1.23" bottom="1" header="0.7" footer="0.5"/>
  <pageSetup fitToHeight="1" fitToWidth="1" horizontalDpi="600" verticalDpi="600" orientation="landscape" paperSize="9" scale="61" r:id="rId1"/>
  <headerFooter alignWithMargins="0">
    <oddHeader>&amp;L&amp;F&amp;R&amp;D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SBEU</dc:creator>
  <cp:keywords/>
  <dc:description/>
  <cp:lastModifiedBy>Ling Tiong Ho</cp:lastModifiedBy>
  <cp:lastPrinted>2007-12-19T10:27:37Z</cp:lastPrinted>
  <dcterms:created xsi:type="dcterms:W3CDTF">2007-07-26T05:21:47Z</dcterms:created>
  <dcterms:modified xsi:type="dcterms:W3CDTF">2007-12-19T12:19:01Z</dcterms:modified>
  <cp:category/>
  <cp:version/>
  <cp:contentType/>
  <cp:contentStatus/>
</cp:coreProperties>
</file>